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9040" windowHeight="15840"/>
  </bookViews>
  <sheets>
    <sheet name="СОЖ" sheetId="7" r:id="rId1"/>
  </sheets>
  <definedNames>
    <definedName name="_xlnm.Print_Area" localSheetId="0">СОЖ!$A$1:$U$51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7"/>
  <c r="N15"/>
  <c r="O14"/>
  <c r="O13"/>
  <c r="N14"/>
  <c r="N13"/>
  <c r="F15"/>
  <c r="G15"/>
  <c r="H15"/>
  <c r="I15"/>
  <c r="J15"/>
  <c r="K15"/>
  <c r="L15"/>
  <c r="M15"/>
  <c r="E15"/>
  <c r="F17"/>
  <c r="G17"/>
  <c r="H17"/>
  <c r="I17"/>
  <c r="J17"/>
  <c r="K17"/>
  <c r="L17"/>
  <c r="M17"/>
  <c r="F18"/>
  <c r="G18"/>
  <c r="G19" s="1"/>
  <c r="H18"/>
  <c r="I18"/>
  <c r="J18"/>
  <c r="K18"/>
  <c r="L18"/>
  <c r="M18"/>
  <c r="M13"/>
  <c r="L13"/>
  <c r="K13"/>
  <c r="J13"/>
  <c r="G13"/>
  <c r="F13"/>
  <c r="E13"/>
  <c r="E18"/>
  <c r="E17"/>
  <c r="F14"/>
  <c r="G14"/>
  <c r="H14"/>
  <c r="I14"/>
  <c r="J14"/>
  <c r="L14"/>
  <c r="M14"/>
  <c r="E14"/>
  <c r="E19" s="1"/>
  <c r="H13"/>
  <c r="I13"/>
  <c r="K12"/>
  <c r="K14" s="1"/>
  <c r="M19" l="1"/>
  <c r="I19"/>
  <c r="J19"/>
  <c r="F19"/>
  <c r="K19"/>
  <c r="L19"/>
  <c r="H19"/>
  <c r="M20"/>
  <c r="I20"/>
  <c r="E20"/>
  <c r="J20"/>
  <c r="F20"/>
  <c r="K20"/>
  <c r="G20"/>
  <c r="L20"/>
  <c r="H20"/>
</calcChain>
</file>

<file path=xl/sharedStrings.xml><?xml version="1.0" encoding="utf-8"?>
<sst xmlns="http://schemas.openxmlformats.org/spreadsheetml/2006/main" count="98" uniqueCount="77">
  <si>
    <t>Предмет торгов</t>
  </si>
  <si>
    <t>Суммарная бальная оценка</t>
  </si>
  <si>
    <t xml:space="preserve">Условия оплаты </t>
  </si>
  <si>
    <t>Утверждаю</t>
  </si>
  <si>
    <t>Генеральный директор</t>
  </si>
  <si>
    <t>_______________________А.М. Виноградов</t>
  </si>
  <si>
    <t>АО "Клевер"</t>
  </si>
  <si>
    <t>Подрядчик №2</t>
  </si>
  <si>
    <t>Подрядчик №3</t>
  </si>
  <si>
    <t>Бальная оценка за условия оплаты (максимум 20 баллов)</t>
  </si>
  <si>
    <t>Крайнов В.В.</t>
  </si>
  <si>
    <t>Оплата материалов по М-15, Постоплата по КС2,3 в течение 5 рабочих дней</t>
  </si>
  <si>
    <t>Заместитель генерального директора по безопасности</t>
  </si>
  <si>
    <t>ООО "ЮгРемСтрой"</t>
  </si>
  <si>
    <t>8(8632)79-56-98
ooo.yurs@yandex.ru</t>
  </si>
  <si>
    <t>Подрядчик №1</t>
  </si>
  <si>
    <t>Щукин А.В.</t>
  </si>
  <si>
    <t>Главный технолог</t>
  </si>
  <si>
    <t>Малков О.Н.</t>
  </si>
  <si>
    <t>Главный специалист по мехобработке</t>
  </si>
  <si>
    <t>Козлов Ю.В.</t>
  </si>
  <si>
    <t>Ведущий инженер технолог</t>
  </si>
  <si>
    <t>Подрядчик №4</t>
  </si>
  <si>
    <t>ООО "Фукс Ойл"</t>
  </si>
  <si>
    <t>Подрядчик №5</t>
  </si>
  <si>
    <t>Подрядчик №6</t>
  </si>
  <si>
    <t xml:space="preserve">Победитель  </t>
  </si>
  <si>
    <t>г. Москва, вн.тер.г. муниципальный округ Отрадное,
улица Отрадная, дом 2Б, строение 9
sin@suplb.ru
8-916-606-35-20
Эль-Хатиб Валерий Мохамадович</t>
  </si>
  <si>
    <t>Бальная оценка за коммерческую сторону предложения
(максимум 70 баллов)</t>
  </si>
  <si>
    <r>
      <t xml:space="preserve">Бальная оценка за эксплутационную сторону предложения, max 10 (ОЦЕНКА ПРОВЕДЕНА СГТ):
</t>
    </r>
    <r>
      <rPr>
        <sz val="50"/>
        <color theme="1"/>
        <rFont val="Cambria"/>
        <family val="1"/>
        <charset val="204"/>
        <scheme val="major"/>
      </rPr>
      <t>Наличия опыта работы с поставщиком услуг/работ 
(были проведены испытания и допущены в качестве поставщика услуги)</t>
    </r>
  </si>
  <si>
    <t>ИП "Баталкин Г.Г."</t>
  </si>
  <si>
    <t xml:space="preserve">г.Ростов-на-Дону, ул Максима Горького 149/95, кв113
planeta.oil@mail.ru
8-989-511-33-88
Баталкин Геннадий Геннадьевич </t>
  </si>
  <si>
    <t>ООО«Суприм Лубрикантс»</t>
  </si>
  <si>
    <t xml:space="preserve"> г. Ростов-на-Дону, пр. М. Нагабина, 14А, оф 36
mashpromsm@mail.ru
8-918-520-19-54
Сорокин Сергей Владинирович</t>
  </si>
  <si>
    <t>ООО "Стпром Плюс"</t>
  </si>
  <si>
    <t xml:space="preserve">г. Ростов-на-Дону, ул. Вавилова, д. 62В, офис 503 sm6@rocket-oil.ru    8-922-644-83-08    Злыгостоев Данил Викторович     </t>
  </si>
  <si>
    <t xml:space="preserve"> г. Москва, ул. Подольских Курсантов, дом 17, корпус 2gvm@acmos-chemie.com     8-909-981-50-85  Грязев Валерий</t>
  </si>
  <si>
    <t xml:space="preserve"> </t>
  </si>
  <si>
    <t>Приложение № 1 от 22.04.2025г. к открытому тендеру</t>
  </si>
  <si>
    <t>Директор по оперативному управлению</t>
  </si>
  <si>
    <t>Сизен А.В.</t>
  </si>
  <si>
    <t>Мельников Д.В.</t>
  </si>
  <si>
    <t>Срок поставки</t>
  </si>
  <si>
    <t>Наличие договора</t>
  </si>
  <si>
    <t>ДА</t>
  </si>
  <si>
    <t>НЕТ</t>
  </si>
  <si>
    <t>2-10 к.д.</t>
  </si>
  <si>
    <t xml:space="preserve">Промышленные испытания </t>
  </si>
  <si>
    <t xml:space="preserve">Испытано </t>
  </si>
  <si>
    <t xml:space="preserve">В ходе испытания </t>
  </si>
  <si>
    <t>В ходе испытания</t>
  </si>
  <si>
    <t>ООО "Ракета Лубрикантс"</t>
  </si>
  <si>
    <t>ООО "МАШПРОМСМ"</t>
  </si>
  <si>
    <t>Пост оплата, 100% отсрочка платежа 10р.д.</t>
  </si>
  <si>
    <t>Пост оплата, 100% отсрочка платежа 30р.д.</t>
  </si>
  <si>
    <t xml:space="preserve">Пост оплата, 100% отсрочка платежа 30р.д.
</t>
  </si>
  <si>
    <t>ООО "Решения для машиностроения"</t>
  </si>
  <si>
    <t>Стоимость ежемесячной потребности 1 990 кг</t>
  </si>
  <si>
    <t>Стоимость потребности по году 21 890 кг</t>
  </si>
  <si>
    <t xml:space="preserve">Цена первоначального предложения без НДС, руб.
</t>
  </si>
  <si>
    <t xml:space="preserve">Цена первоначального предложения с НДС, руб.
</t>
  </si>
  <si>
    <t xml:space="preserve"> Московская обл., Сергиево-Посадский г. о., пос НИИРП, к. 30. expertrdm@mail.ru 8-916-436-85-99 Александр</t>
  </si>
  <si>
    <t xml:space="preserve"> Калужская обл., г.о. Город Калуга, с Росва,
 тер Индустриальный Парк Росва
dmitry.voloshenko@fuchs-oil.ru
Алимов Евгений 8-916-681-73-94</t>
  </si>
  <si>
    <t xml:space="preserve">Цена предложения с НДС, руб., после торгов
</t>
  </si>
  <si>
    <t xml:space="preserve">Цена предложения без НДС, руб., после торгов
</t>
  </si>
  <si>
    <t>Процент снижения стоимости потребности, %</t>
  </si>
  <si>
    <t>Снижение стоимости, руб</t>
  </si>
  <si>
    <t>*</t>
  </si>
  <si>
    <t>7 р.д.</t>
  </si>
  <si>
    <t>5 р.д.</t>
  </si>
  <si>
    <t>3-4 р.д.</t>
  </si>
  <si>
    <t>7-10 р.д.</t>
  </si>
  <si>
    <t>5 к.д.</t>
  </si>
  <si>
    <t>* до момента одобрения к поставка СОЖ от поставщика ООО "Фукс Ойл" закупать СОЖ у поставщика ИП "Баталкин Г.Г". Срок получения одобрения и переход на поставщика "Фукс Ойл" 01.08.2025г. В случае если не сможем заключить договор с фукс ойл, будем заключаться с Ракета Лубрикантс.</t>
  </si>
  <si>
    <t xml:space="preserve"> Поставка коцентрата смазочно-охлаждающей жидкости (СОЖ) за 1 кг СПДЦ цена с ндс 633,60 </t>
  </si>
  <si>
    <t xml:space="preserve"> Начальник ОМТС</t>
  </si>
  <si>
    <t>одобрены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</si>
</sst>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&quot;р.&quot;"/>
    <numFmt numFmtId="165" formatCode="#,##0.00_ ;\-#,##0.00\ "/>
  </numFmts>
  <fonts count="21"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36"/>
      <color theme="1"/>
      <name val="Tahoma"/>
      <family val="2"/>
      <charset val="204"/>
    </font>
    <font>
      <sz val="36"/>
      <color theme="1"/>
      <name val="Cambria"/>
      <family val="1"/>
      <charset val="204"/>
      <scheme val="major"/>
    </font>
    <font>
      <b/>
      <sz val="36"/>
      <color theme="1"/>
      <name val="Cambria"/>
      <family val="1"/>
      <charset val="204"/>
      <scheme val="major"/>
    </font>
    <font>
      <b/>
      <sz val="48"/>
      <color theme="1"/>
      <name val="Cambria"/>
      <family val="1"/>
      <charset val="204"/>
      <scheme val="major"/>
    </font>
    <font>
      <sz val="48"/>
      <color theme="1"/>
      <name val="Cambria"/>
      <family val="1"/>
      <charset val="204"/>
      <scheme val="major"/>
    </font>
    <font>
      <b/>
      <sz val="50"/>
      <color theme="1"/>
      <name val="Cambria"/>
      <family val="1"/>
      <charset val="204"/>
      <scheme val="major"/>
    </font>
    <font>
      <b/>
      <sz val="52"/>
      <color theme="1"/>
      <name val="Cambria"/>
      <family val="1"/>
      <charset val="204"/>
      <scheme val="major"/>
    </font>
    <font>
      <sz val="50"/>
      <color theme="1"/>
      <name val="Cambria"/>
      <family val="1"/>
      <charset val="204"/>
      <scheme val="major"/>
    </font>
    <font>
      <sz val="50"/>
      <name val="Cambria"/>
      <family val="1"/>
      <charset val="204"/>
      <scheme val="major"/>
    </font>
    <font>
      <b/>
      <sz val="48"/>
      <name val="Cambria"/>
      <family val="1"/>
      <charset val="204"/>
      <scheme val="major"/>
    </font>
    <font>
      <sz val="55"/>
      <color theme="1"/>
      <name val="Tahoma"/>
      <family val="2"/>
      <charset val="204"/>
    </font>
    <font>
      <u/>
      <sz val="55"/>
      <color theme="1"/>
      <name val="Tahoma"/>
      <family val="2"/>
      <charset val="204"/>
    </font>
    <font>
      <sz val="55"/>
      <color theme="1"/>
      <name val="Cambria"/>
      <family val="1"/>
      <charset val="204"/>
      <scheme val="major"/>
    </font>
    <font>
      <b/>
      <sz val="60"/>
      <color theme="1"/>
      <name val="Cambria"/>
      <family val="1"/>
      <charset val="204"/>
      <scheme val="major"/>
    </font>
    <font>
      <sz val="60"/>
      <color theme="1"/>
      <name val="Cambria"/>
      <family val="1"/>
      <charset val="204"/>
      <scheme val="major"/>
    </font>
    <font>
      <b/>
      <sz val="50"/>
      <name val="Cambria"/>
      <family val="1"/>
      <charset val="204"/>
      <scheme val="major"/>
    </font>
    <font>
      <b/>
      <sz val="72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2" fillId="3" borderId="0" xfId="0" applyFont="1" applyFill="1" applyAlignment="1"/>
    <xf numFmtId="0" fontId="1" fillId="3" borderId="0" xfId="0" applyFont="1" applyFill="1" applyAlignment="1">
      <alignment horizontal="right"/>
    </xf>
    <xf numFmtId="0" fontId="1" fillId="3" borderId="0" xfId="0" applyFont="1" applyFill="1" applyBorder="1" applyAlignment="1"/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4" fillId="3" borderId="0" xfId="0" applyFont="1" applyFill="1" applyAlignment="1"/>
    <xf numFmtId="0" fontId="5" fillId="3" borderId="0" xfId="0" applyFont="1" applyFill="1" applyAlignment="1"/>
    <xf numFmtId="0" fontId="6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/>
    <xf numFmtId="0" fontId="7" fillId="3" borderId="0" xfId="0" applyFont="1" applyFill="1" applyAlignment="1">
      <alignment horizontal="right"/>
    </xf>
    <xf numFmtId="0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/>
    <xf numFmtId="165" fontId="12" fillId="3" borderId="1" xfId="1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Alignment="1"/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3" borderId="0" xfId="0" applyFont="1" applyFill="1" applyAlignment="1"/>
    <xf numFmtId="0" fontId="15" fillId="3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indent="9"/>
    </xf>
    <xf numFmtId="0" fontId="14" fillId="3" borderId="7" xfId="0" applyFont="1" applyFill="1" applyBorder="1" applyAlignment="1">
      <alignment horizontal="center" vertical="center"/>
    </xf>
    <xf numFmtId="0" fontId="14" fillId="3" borderId="0" xfId="0" applyFont="1" applyFill="1" applyAlignment="1">
      <alignment wrapText="1"/>
    </xf>
    <xf numFmtId="0" fontId="16" fillId="3" borderId="0" xfId="0" applyFont="1" applyFill="1" applyAlignment="1"/>
    <xf numFmtId="0" fontId="16" fillId="3" borderId="0" xfId="0" applyFont="1" applyFill="1" applyAlignment="1">
      <alignment horizontal="left" indent="5"/>
    </xf>
    <xf numFmtId="0" fontId="17" fillId="3" borderId="1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/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9" fontId="19" fillId="2" borderId="4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9" fontId="19" fillId="5" borderId="4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justify" vertical="center"/>
    </xf>
    <xf numFmtId="0" fontId="11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O40"/>
  <sheetViews>
    <sheetView tabSelected="1" view="pageBreakPreview" zoomScale="20" zoomScaleNormal="55" zoomScaleSheetLayoutView="20" zoomScalePageLayoutView="4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J10" sqref="J10"/>
    </sheetView>
  </sheetViews>
  <sheetFormatPr defaultColWidth="21.85546875" defaultRowHeight="20.25"/>
  <cols>
    <col min="1" max="1" width="21.85546875" style="1"/>
    <col min="2" max="2" width="20.85546875" style="1" customWidth="1"/>
    <col min="3" max="3" width="6.140625" style="1" hidden="1" customWidth="1"/>
    <col min="4" max="4" width="255.85546875" style="1" customWidth="1"/>
    <col min="5" max="5" width="165.42578125" style="1" customWidth="1"/>
    <col min="6" max="6" width="131.7109375" style="1" customWidth="1"/>
    <col min="7" max="7" width="131.5703125" style="1" customWidth="1"/>
    <col min="8" max="8" width="0.28515625" style="1" hidden="1" customWidth="1"/>
    <col min="9" max="9" width="20" style="1" hidden="1" customWidth="1"/>
    <col min="10" max="10" width="138.140625" style="1" customWidth="1"/>
    <col min="11" max="11" width="105.140625" style="1" customWidth="1"/>
    <col min="12" max="12" width="124" style="1" customWidth="1"/>
    <col min="13" max="13" width="94.7109375" style="1" customWidth="1"/>
    <col min="14" max="14" width="71.85546875" style="1" customWidth="1"/>
    <col min="15" max="15" width="64.7109375" style="1" customWidth="1"/>
    <col min="16" max="16384" width="21.85546875" style="1"/>
  </cols>
  <sheetData>
    <row r="1" spans="4:15" ht="20.25" customHeight="1">
      <c r="D1" s="65" t="s">
        <v>38</v>
      </c>
      <c r="E1" s="4"/>
      <c r="F1" s="5"/>
    </row>
    <row r="2" spans="4:15" ht="89.25" customHeight="1">
      <c r="D2" s="65"/>
      <c r="E2" s="4"/>
      <c r="F2" s="5"/>
      <c r="G2" s="9"/>
      <c r="H2" s="2"/>
      <c r="J2" s="15" t="s">
        <v>3</v>
      </c>
    </row>
    <row r="3" spans="4:15" ht="60.75" customHeight="1">
      <c r="D3" s="65"/>
      <c r="E3" s="4"/>
      <c r="F3" s="5"/>
      <c r="G3" s="10"/>
      <c r="H3" s="2"/>
      <c r="J3" s="15" t="s">
        <v>4</v>
      </c>
    </row>
    <row r="4" spans="4:15" ht="66.75" customHeight="1">
      <c r="D4" s="65"/>
      <c r="E4" s="4"/>
      <c r="F4" s="5"/>
      <c r="G4" s="10"/>
      <c r="H4" s="2"/>
      <c r="J4" s="15" t="s">
        <v>6</v>
      </c>
    </row>
    <row r="5" spans="4:15" ht="62.25" customHeight="1">
      <c r="D5" s="65"/>
      <c r="E5" s="4"/>
      <c r="F5" s="5"/>
      <c r="G5" s="10"/>
      <c r="H5" s="2"/>
      <c r="J5" s="15" t="s">
        <v>5</v>
      </c>
    </row>
    <row r="6" spans="4:15" ht="47.25" customHeight="1">
      <c r="D6" s="12"/>
      <c r="E6" s="5"/>
      <c r="F6" s="5"/>
      <c r="G6" s="10"/>
      <c r="H6" s="2"/>
      <c r="J6" s="9"/>
    </row>
    <row r="7" spans="4:15" ht="81.75" customHeight="1">
      <c r="E7" s="68" t="s">
        <v>76</v>
      </c>
      <c r="F7" s="58"/>
      <c r="G7" s="18"/>
      <c r="H7" s="69"/>
      <c r="I7" s="69"/>
      <c r="J7" s="68" t="s">
        <v>76</v>
      </c>
      <c r="K7" s="68" t="s">
        <v>76</v>
      </c>
      <c r="M7" s="68" t="s">
        <v>76</v>
      </c>
    </row>
    <row r="8" spans="4:15" ht="111" customHeight="1">
      <c r="D8" s="13" t="s">
        <v>0</v>
      </c>
      <c r="E8" s="18" t="s">
        <v>15</v>
      </c>
      <c r="F8" s="18" t="s">
        <v>7</v>
      </c>
      <c r="G8" s="18" t="s">
        <v>8</v>
      </c>
      <c r="H8" s="18" t="s">
        <v>7</v>
      </c>
      <c r="I8" s="19"/>
      <c r="J8" s="18" t="s">
        <v>22</v>
      </c>
      <c r="K8" s="18" t="s">
        <v>24</v>
      </c>
      <c r="L8" s="18" t="s">
        <v>25</v>
      </c>
      <c r="M8" s="18" t="s">
        <v>25</v>
      </c>
    </row>
    <row r="9" spans="4:15" ht="213" customHeight="1">
      <c r="D9" s="66" t="s">
        <v>74</v>
      </c>
      <c r="E9" s="45" t="s">
        <v>30</v>
      </c>
      <c r="F9" s="45" t="s">
        <v>52</v>
      </c>
      <c r="G9" s="45" t="s">
        <v>32</v>
      </c>
      <c r="H9" s="45" t="s">
        <v>13</v>
      </c>
      <c r="I9" s="46"/>
      <c r="J9" s="45" t="s">
        <v>23</v>
      </c>
      <c r="K9" s="45" t="s">
        <v>51</v>
      </c>
      <c r="L9" s="45" t="s">
        <v>34</v>
      </c>
      <c r="M9" s="45" t="s">
        <v>56</v>
      </c>
    </row>
    <row r="10" spans="4:15" ht="409.5" customHeight="1">
      <c r="D10" s="67"/>
      <c r="E10" s="47" t="s">
        <v>31</v>
      </c>
      <c r="F10" s="47" t="s">
        <v>33</v>
      </c>
      <c r="G10" s="48" t="s">
        <v>27</v>
      </c>
      <c r="H10" s="48" t="s">
        <v>14</v>
      </c>
      <c r="I10" s="14"/>
      <c r="J10" s="48" t="s">
        <v>62</v>
      </c>
      <c r="K10" s="48" t="s">
        <v>35</v>
      </c>
      <c r="L10" s="48" t="s">
        <v>36</v>
      </c>
      <c r="M10" s="48" t="s">
        <v>61</v>
      </c>
    </row>
    <row r="11" spans="4:15" ht="192" customHeight="1">
      <c r="D11" s="36" t="s">
        <v>59</v>
      </c>
      <c r="E11" s="20">
        <v>416.67</v>
      </c>
      <c r="F11" s="20">
        <v>329.16</v>
      </c>
      <c r="G11" s="21">
        <v>564.20000000000005</v>
      </c>
      <c r="H11" s="22"/>
      <c r="I11" s="19"/>
      <c r="J11" s="21">
        <v>283.33</v>
      </c>
      <c r="K11" s="21">
        <v>321.89999999999998</v>
      </c>
      <c r="L11" s="21">
        <v>458.33</v>
      </c>
      <c r="M11" s="21">
        <v>415.8</v>
      </c>
    </row>
    <row r="12" spans="4:15" ht="168" customHeight="1">
      <c r="D12" s="49" t="s">
        <v>60</v>
      </c>
      <c r="E12" s="50">
        <v>500</v>
      </c>
      <c r="F12" s="50">
        <v>395</v>
      </c>
      <c r="G12" s="23">
        <v>677.04</v>
      </c>
      <c r="H12" s="50"/>
      <c r="I12" s="27"/>
      <c r="J12" s="23">
        <v>340</v>
      </c>
      <c r="K12" s="23">
        <f>K11*1.2</f>
        <v>386.28</v>
      </c>
      <c r="L12" s="23">
        <v>550</v>
      </c>
      <c r="M12" s="23">
        <v>498.96</v>
      </c>
    </row>
    <row r="13" spans="4:15" ht="168" customHeight="1">
      <c r="D13" s="49" t="s">
        <v>57</v>
      </c>
      <c r="E13" s="23">
        <f>E11*1990</f>
        <v>829173.3</v>
      </c>
      <c r="F13" s="23">
        <f>F11*1990</f>
        <v>655028.4</v>
      </c>
      <c r="G13" s="23">
        <f>G11*1990</f>
        <v>1122758</v>
      </c>
      <c r="H13" s="23">
        <f t="shared" ref="H13:I13" si="0">H11*21890</f>
        <v>0</v>
      </c>
      <c r="I13" s="23">
        <f t="shared" si="0"/>
        <v>0</v>
      </c>
      <c r="J13" s="23">
        <f>J11*1990</f>
        <v>563826.69999999995</v>
      </c>
      <c r="K13" s="23">
        <f>K11*1990</f>
        <v>640581</v>
      </c>
      <c r="L13" s="23">
        <f>L11*1990</f>
        <v>912076.7</v>
      </c>
      <c r="M13" s="23">
        <f>M11*1990</f>
        <v>827442</v>
      </c>
      <c r="N13" s="23">
        <f>633.6*21890</f>
        <v>13869504</v>
      </c>
      <c r="O13" s="23">
        <f>426*21890</f>
        <v>9325140</v>
      </c>
    </row>
    <row r="14" spans="4:15" ht="168" customHeight="1">
      <c r="D14" s="49" t="s">
        <v>58</v>
      </c>
      <c r="E14" s="23">
        <f>E12*21890</f>
        <v>10945000</v>
      </c>
      <c r="F14" s="23">
        <f t="shared" ref="F14:M14" si="1">F12*21890</f>
        <v>8646550</v>
      </c>
      <c r="G14" s="23">
        <f t="shared" si="1"/>
        <v>14820405.6</v>
      </c>
      <c r="H14" s="23">
        <f t="shared" si="1"/>
        <v>0</v>
      </c>
      <c r="I14" s="23">
        <f t="shared" si="1"/>
        <v>0</v>
      </c>
      <c r="J14" s="23">
        <f t="shared" si="1"/>
        <v>7442600</v>
      </c>
      <c r="K14" s="23">
        <f t="shared" si="1"/>
        <v>8455669.1999999993</v>
      </c>
      <c r="L14" s="23">
        <f t="shared" si="1"/>
        <v>12039500</v>
      </c>
      <c r="M14" s="23">
        <f t="shared" si="1"/>
        <v>10922234.4</v>
      </c>
      <c r="N14" s="23">
        <f>J16*21890</f>
        <v>7004800</v>
      </c>
      <c r="O14" s="23">
        <f>320*21890</f>
        <v>7004800</v>
      </c>
    </row>
    <row r="15" spans="4:15" ht="175.5" customHeight="1">
      <c r="D15" s="49" t="s">
        <v>64</v>
      </c>
      <c r="E15" s="23">
        <f>E16/1.2</f>
        <v>383.33333333333337</v>
      </c>
      <c r="F15" s="23">
        <f t="shared" ref="F15:M15" si="2">F16/1.2</f>
        <v>329.16666666666669</v>
      </c>
      <c r="G15" s="23">
        <f t="shared" si="2"/>
        <v>541.66666666666674</v>
      </c>
      <c r="H15" s="23">
        <f t="shared" si="2"/>
        <v>0</v>
      </c>
      <c r="I15" s="23">
        <f t="shared" si="2"/>
        <v>0</v>
      </c>
      <c r="J15" s="52">
        <f t="shared" si="2"/>
        <v>266.66666666666669</v>
      </c>
      <c r="K15" s="23">
        <f t="shared" si="2"/>
        <v>283.33333333333337</v>
      </c>
      <c r="L15" s="23">
        <f t="shared" si="2"/>
        <v>354.16666666666669</v>
      </c>
      <c r="M15" s="23">
        <f t="shared" si="2"/>
        <v>375</v>
      </c>
      <c r="N15" s="23">
        <f>N14-N13</f>
        <v>-6864704</v>
      </c>
      <c r="O15" s="23">
        <f>O14-O13</f>
        <v>-2320340</v>
      </c>
    </row>
    <row r="16" spans="4:15" ht="170.25" customHeight="1">
      <c r="D16" s="49" t="s">
        <v>63</v>
      </c>
      <c r="E16" s="23">
        <v>460</v>
      </c>
      <c r="F16" s="23">
        <v>395</v>
      </c>
      <c r="G16" s="23">
        <v>650</v>
      </c>
      <c r="H16" s="23"/>
      <c r="I16" s="27"/>
      <c r="J16" s="52">
        <v>320</v>
      </c>
      <c r="K16" s="23">
        <v>340</v>
      </c>
      <c r="L16" s="23">
        <v>425</v>
      </c>
      <c r="M16" s="23">
        <v>450</v>
      </c>
    </row>
    <row r="17" spans="4:13" ht="170.25" customHeight="1">
      <c r="D17" s="49" t="s">
        <v>57</v>
      </c>
      <c r="E17" s="23">
        <f>E16*1990</f>
        <v>915400</v>
      </c>
      <c r="F17" s="23">
        <f t="shared" ref="F17:M17" si="3">F16*1990</f>
        <v>786050</v>
      </c>
      <c r="G17" s="23">
        <f t="shared" si="3"/>
        <v>1293500</v>
      </c>
      <c r="H17" s="23">
        <f t="shared" si="3"/>
        <v>0</v>
      </c>
      <c r="I17" s="23">
        <f t="shared" si="3"/>
        <v>0</v>
      </c>
      <c r="J17" s="52">
        <f t="shared" si="3"/>
        <v>636800</v>
      </c>
      <c r="K17" s="23">
        <f t="shared" si="3"/>
        <v>676600</v>
      </c>
      <c r="L17" s="23">
        <f t="shared" si="3"/>
        <v>845750</v>
      </c>
      <c r="M17" s="23">
        <f t="shared" si="3"/>
        <v>895500</v>
      </c>
    </row>
    <row r="18" spans="4:13" ht="170.25" customHeight="1">
      <c r="D18" s="49" t="s">
        <v>58</v>
      </c>
      <c r="E18" s="23">
        <f>E16*21890</f>
        <v>10069400</v>
      </c>
      <c r="F18" s="23">
        <f t="shared" ref="F18:M18" si="4">F16*21890</f>
        <v>8646550</v>
      </c>
      <c r="G18" s="23">
        <f t="shared" si="4"/>
        <v>14228500</v>
      </c>
      <c r="H18" s="23">
        <f t="shared" si="4"/>
        <v>0</v>
      </c>
      <c r="I18" s="23">
        <f t="shared" si="4"/>
        <v>0</v>
      </c>
      <c r="J18" s="52">
        <f t="shared" si="4"/>
        <v>7004800</v>
      </c>
      <c r="K18" s="23">
        <f t="shared" si="4"/>
        <v>7442600</v>
      </c>
      <c r="L18" s="23">
        <f t="shared" si="4"/>
        <v>9303250</v>
      </c>
      <c r="M18" s="23">
        <f t="shared" si="4"/>
        <v>9850500</v>
      </c>
    </row>
    <row r="19" spans="4:13" ht="155.25" customHeight="1">
      <c r="D19" s="37" t="s">
        <v>66</v>
      </c>
      <c r="E19" s="53">
        <f>E18-E14</f>
        <v>-875600</v>
      </c>
      <c r="F19" s="53">
        <f t="shared" ref="F19:M19" si="5">F18-F14</f>
        <v>0</v>
      </c>
      <c r="G19" s="53">
        <f t="shared" si="5"/>
        <v>-591905.59999999963</v>
      </c>
      <c r="H19" s="53">
        <f t="shared" si="5"/>
        <v>0</v>
      </c>
      <c r="I19" s="53">
        <f t="shared" si="5"/>
        <v>0</v>
      </c>
      <c r="J19" s="55">
        <f t="shared" si="5"/>
        <v>-437800</v>
      </c>
      <c r="K19" s="53">
        <f t="shared" si="5"/>
        <v>-1013069.1999999993</v>
      </c>
      <c r="L19" s="53">
        <f t="shared" si="5"/>
        <v>-2736250</v>
      </c>
      <c r="M19" s="53">
        <f t="shared" si="5"/>
        <v>-1071734.4000000004</v>
      </c>
    </row>
    <row r="20" spans="4:13" ht="129.75" customHeight="1">
      <c r="D20" s="37" t="s">
        <v>65</v>
      </c>
      <c r="E20" s="54">
        <f>E18/E14-1</f>
        <v>-7.999999999999996E-2</v>
      </c>
      <c r="F20" s="54">
        <f t="shared" ref="F20:M20" si="6">F18/F14-1</f>
        <v>0</v>
      </c>
      <c r="G20" s="54">
        <f t="shared" si="6"/>
        <v>-3.9938556067588338E-2</v>
      </c>
      <c r="H20" s="54" t="e">
        <f t="shared" si="6"/>
        <v>#DIV/0!</v>
      </c>
      <c r="I20" s="54" t="e">
        <f t="shared" si="6"/>
        <v>#DIV/0!</v>
      </c>
      <c r="J20" s="56">
        <f t="shared" si="6"/>
        <v>-5.8823529411764719E-2</v>
      </c>
      <c r="K20" s="54">
        <f t="shared" si="6"/>
        <v>-0.11980946463705078</v>
      </c>
      <c r="L20" s="54">
        <f t="shared" si="6"/>
        <v>-0.22727272727272729</v>
      </c>
      <c r="M20" s="54">
        <f t="shared" si="6"/>
        <v>-9.8124098124098169E-2</v>
      </c>
    </row>
    <row r="21" spans="4:13" ht="183" hidden="1" customHeight="1">
      <c r="D21" s="34" t="s">
        <v>28</v>
      </c>
      <c r="E21" s="24"/>
      <c r="F21" s="24"/>
      <c r="G21" s="24"/>
      <c r="H21" s="24"/>
      <c r="I21" s="19"/>
      <c r="J21" s="24"/>
      <c r="K21" s="24"/>
      <c r="L21" s="24"/>
      <c r="M21" s="24"/>
    </row>
    <row r="22" spans="4:13" ht="153" hidden="1" customHeight="1">
      <c r="D22" s="34" t="s">
        <v>9</v>
      </c>
      <c r="E22" s="25"/>
      <c r="F22" s="25"/>
      <c r="G22" s="25"/>
      <c r="H22" s="25"/>
      <c r="I22" s="19"/>
      <c r="J22" s="25"/>
      <c r="K22" s="25"/>
      <c r="L22" s="25"/>
      <c r="M22" s="25"/>
    </row>
    <row r="23" spans="4:13" ht="149.25" hidden="1" customHeight="1">
      <c r="D23" s="63" t="s">
        <v>29</v>
      </c>
      <c r="E23" s="61"/>
      <c r="F23" s="61"/>
      <c r="G23" s="61"/>
      <c r="H23" s="26"/>
      <c r="I23" s="27"/>
      <c r="J23" s="61"/>
      <c r="K23" s="61"/>
      <c r="L23" s="61"/>
      <c r="M23" s="61"/>
    </row>
    <row r="24" spans="4:13" ht="213" hidden="1" customHeight="1">
      <c r="D24" s="64"/>
      <c r="E24" s="62"/>
      <c r="F24" s="62"/>
      <c r="G24" s="62"/>
      <c r="H24" s="25"/>
      <c r="I24" s="19"/>
      <c r="J24" s="62"/>
      <c r="K24" s="62"/>
      <c r="L24" s="62"/>
      <c r="M24" s="62"/>
    </row>
    <row r="25" spans="4:13" ht="141" hidden="1" customHeight="1">
      <c r="D25" s="16" t="s">
        <v>1</v>
      </c>
      <c r="E25" s="28"/>
      <c r="F25" s="28"/>
      <c r="G25" s="28"/>
      <c r="H25" s="29"/>
      <c r="I25" s="19"/>
      <c r="J25" s="28"/>
      <c r="K25" s="28"/>
      <c r="L25" s="28"/>
      <c r="M25" s="28"/>
    </row>
    <row r="26" spans="4:13" ht="313.5" customHeight="1">
      <c r="D26" s="35" t="s">
        <v>2</v>
      </c>
      <c r="E26" s="30" t="s">
        <v>53</v>
      </c>
      <c r="F26" s="30" t="s">
        <v>55</v>
      </c>
      <c r="G26" s="30" t="s">
        <v>54</v>
      </c>
      <c r="H26" s="31" t="s">
        <v>11</v>
      </c>
      <c r="I26" s="19"/>
      <c r="J26" s="30" t="s">
        <v>54</v>
      </c>
      <c r="K26" s="30" t="s">
        <v>54</v>
      </c>
      <c r="L26" s="30" t="s">
        <v>54</v>
      </c>
      <c r="M26" s="30" t="s">
        <v>54</v>
      </c>
    </row>
    <row r="27" spans="4:13" ht="313.5" customHeight="1">
      <c r="D27" s="35" t="s">
        <v>42</v>
      </c>
      <c r="E27" s="30" t="s">
        <v>68</v>
      </c>
      <c r="F27" s="30" t="s">
        <v>46</v>
      </c>
      <c r="G27" s="30" t="s">
        <v>69</v>
      </c>
      <c r="H27" s="31"/>
      <c r="I27" s="19"/>
      <c r="J27" s="30" t="s">
        <v>70</v>
      </c>
      <c r="K27" s="30" t="s">
        <v>71</v>
      </c>
      <c r="L27" s="30" t="s">
        <v>72</v>
      </c>
      <c r="M27" s="30" t="s">
        <v>72</v>
      </c>
    </row>
    <row r="28" spans="4:13" ht="313.5" customHeight="1">
      <c r="D28" s="35" t="s">
        <v>43</v>
      </c>
      <c r="E28" s="30" t="s">
        <v>44</v>
      </c>
      <c r="F28" s="30" t="s">
        <v>45</v>
      </c>
      <c r="G28" s="30" t="s">
        <v>44</v>
      </c>
      <c r="H28" s="31"/>
      <c r="I28" s="19"/>
      <c r="J28" s="30" t="s">
        <v>45</v>
      </c>
      <c r="K28" s="30" t="s">
        <v>45</v>
      </c>
      <c r="L28" s="30" t="s">
        <v>45</v>
      </c>
      <c r="M28" s="30" t="s">
        <v>45</v>
      </c>
    </row>
    <row r="29" spans="4:13" ht="313.5" customHeight="1">
      <c r="D29" s="35" t="s">
        <v>47</v>
      </c>
      <c r="E29" s="30" t="s">
        <v>48</v>
      </c>
      <c r="F29" s="30" t="s">
        <v>45</v>
      </c>
      <c r="G29" s="30" t="s">
        <v>45</v>
      </c>
      <c r="H29" s="31"/>
      <c r="I29" s="19"/>
      <c r="J29" s="30" t="s">
        <v>49</v>
      </c>
      <c r="K29" s="30" t="s">
        <v>49</v>
      </c>
      <c r="L29" s="30" t="s">
        <v>50</v>
      </c>
      <c r="M29" s="30" t="s">
        <v>48</v>
      </c>
    </row>
    <row r="30" spans="4:13" ht="141.75" customHeight="1">
      <c r="D30" s="17" t="s">
        <v>26</v>
      </c>
      <c r="E30" s="51" t="s">
        <v>37</v>
      </c>
      <c r="F30" s="32"/>
      <c r="G30" s="32"/>
      <c r="H30" s="33"/>
      <c r="I30" s="19"/>
      <c r="J30" s="57" t="s">
        <v>67</v>
      </c>
      <c r="K30" s="32"/>
      <c r="L30" s="32"/>
      <c r="M30" s="32"/>
    </row>
    <row r="31" spans="4:13" ht="194.25" customHeight="1">
      <c r="D31" s="59"/>
      <c r="E31" s="60" t="s">
        <v>73</v>
      </c>
      <c r="F31" s="60"/>
      <c r="G31" s="60"/>
      <c r="H31" s="60"/>
      <c r="I31" s="60"/>
      <c r="J31" s="60"/>
      <c r="K31" s="60"/>
      <c r="L31" s="60"/>
      <c r="M31" s="60"/>
    </row>
    <row r="32" spans="4:13" ht="125.25" customHeight="1">
      <c r="D32" s="6"/>
      <c r="E32" s="3"/>
      <c r="F32" s="3"/>
      <c r="J32" s="11"/>
    </row>
    <row r="33" spans="4:11" s="8" customFormat="1" ht="123.75" customHeight="1">
      <c r="D33" s="38" t="s">
        <v>39</v>
      </c>
      <c r="E33" s="39"/>
      <c r="F33" s="40" t="s">
        <v>40</v>
      </c>
      <c r="G33" s="7"/>
      <c r="I33" s="7"/>
      <c r="J33" s="7"/>
      <c r="K33" s="7"/>
    </row>
    <row r="34" spans="4:11" s="8" customFormat="1" ht="210" customHeight="1">
      <c r="D34" s="38" t="s">
        <v>75</v>
      </c>
      <c r="E34" s="39"/>
      <c r="F34" s="40" t="s">
        <v>41</v>
      </c>
      <c r="G34" s="7"/>
      <c r="I34" s="7"/>
      <c r="J34" s="7"/>
      <c r="K34" s="7"/>
    </row>
    <row r="35" spans="4:11" s="8" customFormat="1" ht="215.25" customHeight="1">
      <c r="D35" s="42" t="s">
        <v>17</v>
      </c>
      <c r="E35" s="41"/>
      <c r="F35" s="40" t="s">
        <v>16</v>
      </c>
      <c r="G35" s="7"/>
      <c r="I35" s="7"/>
      <c r="J35" s="7"/>
      <c r="K35" s="7"/>
    </row>
    <row r="36" spans="4:11" s="8" customFormat="1" ht="201.75" customHeight="1">
      <c r="D36" s="42" t="s">
        <v>19</v>
      </c>
      <c r="E36" s="41"/>
      <c r="F36" s="40" t="s">
        <v>18</v>
      </c>
      <c r="G36" s="7"/>
      <c r="I36" s="7"/>
      <c r="J36" s="7"/>
      <c r="K36" s="7"/>
    </row>
    <row r="37" spans="4:11" s="8" customFormat="1" ht="201" customHeight="1">
      <c r="D37" s="42" t="s">
        <v>21</v>
      </c>
      <c r="E37" s="41"/>
      <c r="F37" s="40" t="s">
        <v>20</v>
      </c>
      <c r="G37" s="7"/>
      <c r="I37" s="7"/>
      <c r="J37" s="7"/>
      <c r="K37" s="7"/>
    </row>
    <row r="38" spans="4:11" s="8" customFormat="1" ht="200.25" customHeight="1">
      <c r="D38" s="42" t="s">
        <v>12</v>
      </c>
      <c r="E38" s="41"/>
      <c r="F38" s="40" t="s">
        <v>10</v>
      </c>
      <c r="G38" s="7"/>
      <c r="I38" s="7"/>
      <c r="J38" s="7"/>
      <c r="K38" s="7"/>
    </row>
    <row r="39" spans="4:11" ht="63.75" customHeight="1">
      <c r="D39" s="43"/>
      <c r="E39" s="43"/>
      <c r="F39" s="44"/>
    </row>
    <row r="40" spans="4:11" ht="67.5">
      <c r="D40" s="42"/>
      <c r="E40" s="43"/>
      <c r="F40" s="43"/>
    </row>
  </sheetData>
  <mergeCells count="11">
    <mergeCell ref="D23:D24"/>
    <mergeCell ref="D1:D5"/>
    <mergeCell ref="D9:D10"/>
    <mergeCell ref="E23:E24"/>
    <mergeCell ref="F23:F24"/>
    <mergeCell ref="E31:M31"/>
    <mergeCell ref="M23:M24"/>
    <mergeCell ref="K23:K24"/>
    <mergeCell ref="L23:L24"/>
    <mergeCell ref="J23:J24"/>
    <mergeCell ref="G23:G24"/>
  </mergeCells>
  <pageMargins left="0.19685039370078741" right="0.23622047244094491" top="0.15748031496062992" bottom="0.19685039370078741" header="0.19685039370078741" footer="0.23622047244094491"/>
  <pageSetup paperSize="9" scale="10" orientation="landscape" r:id="rId1"/>
  <colBreaks count="2" manualBreakCount="2">
    <brk id="15" max="50" man="1"/>
    <brk id="20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СОЖ</vt:lpstr>
      <vt:lpstr>СОЖ!Область_печати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2026-06-09T13:37:26Z</dcterms:modified>
</cp:coreProperties>
</file>